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_000\Documents\05. Product Development\SpeedFloor\2019.01 Files\"/>
    </mc:Choice>
  </mc:AlternateContent>
  <xr:revisionPtr revIDLastSave="0" documentId="13_ncr:1_{82E6CDE1-4560-4E46-911B-81B491E7B531}" xr6:coauthVersionLast="40" xr6:coauthVersionMax="40" xr10:uidLastSave="{00000000-0000-0000-0000-000000000000}"/>
  <bookViews>
    <workbookView xWindow="-110" yWindow="-110" windowWidth="21820" windowHeight="14060" xr2:uid="{00000000-000D-0000-FFFF-FFFF00000000}"/>
  </bookViews>
  <sheets>
    <sheet name="Calculator" sheetId="1" r:id="rId1"/>
  </sheets>
  <definedNames>
    <definedName name="_xlnm.Print_Area" localSheetId="0">Calculator!$A$1:$I$74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1" l="1"/>
  <c r="G48" i="1" s="1"/>
  <c r="F52" i="1"/>
  <c r="G46" i="1" s="1"/>
  <c r="G49" i="1" l="1"/>
  <c r="F58" i="1" s="1"/>
  <c r="E40" i="1"/>
  <c r="G40" i="1" s="1"/>
  <c r="E38" i="1"/>
  <c r="G38" i="1" s="1"/>
  <c r="E36" i="1"/>
  <c r="G36" i="1" s="1"/>
  <c r="E37" i="1"/>
  <c r="G37" i="1" s="1"/>
  <c r="E35" i="1"/>
  <c r="G35" i="1" s="1"/>
  <c r="E33" i="1"/>
  <c r="E34" i="1" s="1"/>
  <c r="G34" i="1" s="1"/>
  <c r="E26" i="1"/>
  <c r="G26" i="1" s="1"/>
  <c r="E24" i="1"/>
  <c r="G24" i="1" s="1"/>
  <c r="E21" i="1"/>
  <c r="E22" i="1" s="1"/>
  <c r="E23" i="1" s="1"/>
  <c r="G23" i="1" s="1"/>
  <c r="E39" i="1" l="1"/>
  <c r="G39" i="1" s="1"/>
  <c r="G33" i="1"/>
  <c r="E25" i="1"/>
  <c r="G25" i="1" s="1"/>
  <c r="G21" i="1"/>
  <c r="G22" i="1"/>
  <c r="G42" i="1" l="1"/>
  <c r="G28" i="1"/>
  <c r="F56" i="1" l="1"/>
  <c r="F59" i="1" s="1"/>
  <c r="F61" i="1" s="1"/>
  <c r="F60" i="1" l="1"/>
</calcChain>
</file>

<file path=xl/sharedStrings.xml><?xml version="1.0" encoding="utf-8"?>
<sst xmlns="http://schemas.openxmlformats.org/spreadsheetml/2006/main" count="87" uniqueCount="62">
  <si>
    <t>Traditional Concrete</t>
  </si>
  <si>
    <t>Concrete N32 or N40 Mix</t>
  </si>
  <si>
    <t>M3</t>
  </si>
  <si>
    <t>Details</t>
  </si>
  <si>
    <t>Item Number</t>
  </si>
  <si>
    <t>Concrete Pump hire</t>
  </si>
  <si>
    <t>Supply Reinforcing 120kg/M3</t>
  </si>
  <si>
    <t>T</t>
  </si>
  <si>
    <t>Labour - Soffit Formwork</t>
  </si>
  <si>
    <t>M2</t>
  </si>
  <si>
    <t>Labour - Place Reinforcement</t>
  </si>
  <si>
    <t>Labour - Place and Finish Concrete</t>
  </si>
  <si>
    <t>Total for Traditional Slab</t>
  </si>
  <si>
    <t>Unit</t>
  </si>
  <si>
    <t>Qty</t>
  </si>
  <si>
    <t>Rate</t>
  </si>
  <si>
    <t>Value</t>
  </si>
  <si>
    <t>Speedfloor Concrete Slab</t>
  </si>
  <si>
    <t>Supply Reinforcing SL92</t>
  </si>
  <si>
    <t>No.</t>
  </si>
  <si>
    <t>Supply and Install Speedfloor</t>
  </si>
  <si>
    <t>Supply Reinforcing N12 Bar</t>
  </si>
  <si>
    <t>Labour - Install Reinforcement Bar</t>
  </si>
  <si>
    <t>Total for Speedfloor Slab</t>
  </si>
  <si>
    <t>Labour - Place SL92 Mesh</t>
  </si>
  <si>
    <t>**Using Speedfloor Saves</t>
  </si>
  <si>
    <t>**Saving Per Square Metre</t>
  </si>
  <si>
    <t xml:space="preserve">Total saving in working days </t>
  </si>
  <si>
    <t xml:space="preserve">P &amp; G % of contract value </t>
  </si>
  <si>
    <t xml:space="preserve">P &amp; G cost per day </t>
  </si>
  <si>
    <t>Speed Floor Slab FRP M2/day</t>
  </si>
  <si>
    <t>Total saving in time using Speed floor</t>
  </si>
  <si>
    <t>$</t>
  </si>
  <si>
    <t>%</t>
  </si>
  <si>
    <t>Days</t>
  </si>
  <si>
    <t>Saving on P &amp; G's</t>
  </si>
  <si>
    <t>Saving on Speedfloor</t>
  </si>
  <si>
    <t>** This spreadsheet is based on averages for both slab systems</t>
  </si>
  <si>
    <t>Traditional Concrete Suspended Slab Vs Speedfloor Suspended Concrete Slab</t>
  </si>
  <si>
    <t>** This spreadsheet is a reference document, individual projects may have varying results</t>
  </si>
  <si>
    <t>Possibility of additional floors due to lighter construction.</t>
  </si>
  <si>
    <t>SqM/Day</t>
  </si>
  <si>
    <t>Prelim and General Calculation</t>
  </si>
  <si>
    <t>Known Items</t>
  </si>
  <si>
    <t>Area of suspended slabs combined</t>
  </si>
  <si>
    <t>M2/Day</t>
  </si>
  <si>
    <t>Value Analysis</t>
  </si>
  <si>
    <t>These figures do not included saving for the following items:</t>
  </si>
  <si>
    <t>Lighter foundations.</t>
  </si>
  <si>
    <t>Faster access to the construction zone due to no back propping.</t>
  </si>
  <si>
    <t>Saving on secondary steel.</t>
  </si>
  <si>
    <t>Service holes installed in the system, no requirement for fabrication.</t>
  </si>
  <si>
    <t>Less Cranage on site.</t>
  </si>
  <si>
    <t>**Percentage saving on cost centre for project</t>
  </si>
  <si>
    <t>Reduced personnel on site reducing the chance of work place accidents.</t>
  </si>
  <si>
    <t>Less vehicle movements and less on site deliveries</t>
  </si>
  <si>
    <t>Environmentally responsible - Less materials required on a M2 basis than any other System.</t>
  </si>
  <si>
    <t>Enter the total square metres of the suspended floor for your project:</t>
  </si>
  <si>
    <t>Enter your expected formwork install rate in M2 per day:</t>
  </si>
  <si>
    <t>Enter you total expected construction cost:</t>
  </si>
  <si>
    <t>Enter your % for Preliminaries and General:</t>
  </si>
  <si>
    <t>Enter the expected duration of the project in working days: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</si>
</sst>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8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8CB25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" xfId="0" applyBorder="1"/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6" xfId="0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7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3" borderId="12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0" fontId="1" fillId="3" borderId="10" xfId="0" applyFont="1" applyFill="1" applyBorder="1" applyAlignment="1" applyProtection="1">
      <alignment horizontal="center"/>
      <protection hidden="1"/>
    </xf>
    <xf numFmtId="0" fontId="1" fillId="0" borderId="12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8" fontId="0" fillId="0" borderId="14" xfId="0" applyNumberFormat="1" applyBorder="1" applyProtection="1">
      <protection hidden="1"/>
    </xf>
    <xf numFmtId="8" fontId="0" fillId="0" borderId="15" xfId="0" applyNumberForma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1" xfId="0" applyBorder="1" applyProtection="1">
      <protection hidden="1"/>
    </xf>
    <xf numFmtId="8" fontId="0" fillId="0" borderId="1" xfId="0" applyNumberFormat="1" applyBorder="1" applyProtection="1">
      <protection hidden="1"/>
    </xf>
    <xf numFmtId="8" fontId="0" fillId="0" borderId="17" xfId="0" applyNumberForma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8" fontId="0" fillId="0" borderId="19" xfId="0" applyNumberFormat="1" applyBorder="1" applyProtection="1">
      <protection hidden="1"/>
    </xf>
    <xf numFmtId="8" fontId="0" fillId="0" borderId="20" xfId="0" applyNumberFormat="1" applyBorder="1" applyProtection="1">
      <protection hidden="1"/>
    </xf>
    <xf numFmtId="0" fontId="1" fillId="7" borderId="12" xfId="0" applyFont="1" applyFill="1" applyBorder="1" applyAlignment="1" applyProtection="1">
      <alignment horizontal="center"/>
      <protection hidden="1"/>
    </xf>
    <xf numFmtId="0" fontId="1" fillId="7" borderId="11" xfId="0" applyFont="1" applyFill="1" applyBorder="1" applyAlignment="1" applyProtection="1">
      <alignment horizontal="center"/>
      <protection hidden="1"/>
    </xf>
    <xf numFmtId="8" fontId="2" fillId="7" borderId="10" xfId="0" applyNumberFormat="1" applyFont="1" applyFill="1" applyBorder="1" applyProtection="1">
      <protection hidden="1"/>
    </xf>
    <xf numFmtId="0" fontId="1" fillId="4" borderId="12" xfId="0" applyFont="1" applyFill="1" applyBorder="1" applyAlignment="1" applyProtection="1">
      <alignment horizontal="center"/>
      <protection hidden="1"/>
    </xf>
    <xf numFmtId="0" fontId="1" fillId="4" borderId="11" xfId="0" applyFont="1" applyFill="1" applyBorder="1" applyAlignment="1" applyProtection="1">
      <alignment horizontal="center"/>
      <protection hidden="1"/>
    </xf>
    <xf numFmtId="0" fontId="1" fillId="4" borderId="10" xfId="0" applyFont="1" applyFill="1" applyBorder="1" applyAlignment="1" applyProtection="1">
      <alignment horizontal="center"/>
      <protection hidden="1"/>
    </xf>
    <xf numFmtId="8" fontId="1" fillId="0" borderId="0" xfId="0" applyNumberFormat="1" applyFont="1" applyProtection="1"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center"/>
      <protection hidden="1"/>
    </xf>
    <xf numFmtId="1" fontId="0" fillId="0" borderId="15" xfId="0" applyNumberFormat="1" applyBorder="1" applyProtection="1">
      <protection hidden="1"/>
    </xf>
    <xf numFmtId="0" fontId="0" fillId="0" borderId="16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164" fontId="0" fillId="0" borderId="17" xfId="0" applyNumberFormat="1" applyBorder="1" applyProtection="1"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center"/>
      <protection hidden="1"/>
    </xf>
    <xf numFmtId="164" fontId="0" fillId="0" borderId="20" xfId="0" applyNumberFormat="1" applyBorder="1" applyProtection="1">
      <protection hidden="1"/>
    </xf>
    <xf numFmtId="0" fontId="1" fillId="6" borderId="24" xfId="0" applyFont="1" applyFill="1" applyBorder="1" applyAlignment="1" applyProtection="1">
      <alignment horizontal="left"/>
      <protection hidden="1"/>
    </xf>
    <xf numFmtId="0" fontId="1" fillId="6" borderId="25" xfId="0" applyFont="1" applyFill="1" applyBorder="1" applyAlignment="1" applyProtection="1">
      <alignment horizontal="left"/>
      <protection hidden="1"/>
    </xf>
    <xf numFmtId="0" fontId="1" fillId="6" borderId="25" xfId="0" applyFont="1" applyFill="1" applyBorder="1" applyAlignment="1" applyProtection="1">
      <alignment horizontal="center"/>
      <protection hidden="1"/>
    </xf>
    <xf numFmtId="164" fontId="1" fillId="6" borderId="23" xfId="0" applyNumberFormat="1" applyFon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164" fontId="0" fillId="0" borderId="15" xfId="0" applyNumberForma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164" fontId="0" fillId="0" borderId="20" xfId="0" applyNumberFormat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8" fontId="5" fillId="6" borderId="3" xfId="0" applyNumberFormat="1" applyFont="1" applyFill="1" applyBorder="1" applyAlignment="1" applyProtection="1">
      <alignment horizontal="right"/>
      <protection hidden="1"/>
    </xf>
    <xf numFmtId="0" fontId="5" fillId="6" borderId="5" xfId="0" applyFont="1" applyFill="1" applyBorder="1" applyAlignment="1" applyProtection="1">
      <alignment horizontal="right"/>
      <protection hidden="1"/>
    </xf>
    <xf numFmtId="0" fontId="3" fillId="6" borderId="8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right"/>
      <protection hidden="1"/>
    </xf>
    <xf numFmtId="0" fontId="5" fillId="6" borderId="9" xfId="0" applyFont="1" applyFill="1" applyBorder="1" applyAlignment="1" applyProtection="1">
      <alignment horizontal="right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0" xfId="0" applyFont="1" applyFill="1" applyBorder="1" applyAlignment="1" applyProtection="1">
      <alignment horizontal="center" vertical="center"/>
      <protection hidden="1"/>
    </xf>
    <xf numFmtId="164" fontId="8" fillId="6" borderId="12" xfId="0" applyNumberFormat="1" applyFont="1" applyFill="1" applyBorder="1" applyAlignment="1" applyProtection="1">
      <alignment horizontal="right"/>
      <protection hidden="1"/>
    </xf>
    <xf numFmtId="0" fontId="8" fillId="6" borderId="10" xfId="0" applyFont="1" applyFill="1" applyBorder="1" applyAlignment="1" applyProtection="1">
      <alignment horizontal="right"/>
      <protection hidden="1"/>
    </xf>
    <xf numFmtId="0" fontId="5" fillId="6" borderId="12" xfId="0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8" fontId="5" fillId="6" borderId="12" xfId="0" applyNumberFormat="1" applyFont="1" applyFill="1" applyBorder="1" applyAlignment="1" applyProtection="1">
      <alignment horizontal="right"/>
      <protection hidden="1"/>
    </xf>
    <xf numFmtId="0" fontId="5" fillId="6" borderId="10" xfId="0" applyFont="1" applyFill="1" applyBorder="1" applyAlignment="1" applyProtection="1">
      <alignment horizontal="right"/>
      <protection hidden="1"/>
    </xf>
    <xf numFmtId="0" fontId="3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8" fontId="4" fillId="6" borderId="12" xfId="0" applyNumberFormat="1" applyFont="1" applyFill="1" applyBorder="1" applyAlignment="1" applyProtection="1">
      <alignment horizontal="center"/>
      <protection hidden="1"/>
    </xf>
    <xf numFmtId="0" fontId="4" fillId="6" borderId="10" xfId="0" applyFont="1" applyFill="1" applyBorder="1" applyAlignment="1" applyProtection="1">
      <alignment horizontal="center"/>
      <protection hidden="1"/>
    </xf>
    <xf numFmtId="0" fontId="0" fillId="0" borderId="31" xfId="0" applyBorder="1" applyProtection="1">
      <protection hidden="1"/>
    </xf>
    <xf numFmtId="0" fontId="1" fillId="6" borderId="12" xfId="0" applyFont="1" applyFill="1" applyBorder="1" applyAlignment="1" applyProtection="1">
      <alignment horizontal="center"/>
      <protection hidden="1"/>
    </xf>
    <xf numFmtId="0" fontId="1" fillId="6" borderId="11" xfId="0" applyFont="1" applyFill="1" applyBorder="1" applyAlignment="1" applyProtection="1">
      <alignment horizontal="center"/>
      <protection hidden="1"/>
    </xf>
    <xf numFmtId="0" fontId="1" fillId="6" borderId="10" xfId="0" applyFont="1" applyFill="1" applyBorder="1" applyAlignment="1" applyProtection="1">
      <alignment horizontal="center"/>
      <protection hidden="1"/>
    </xf>
    <xf numFmtId="10" fontId="0" fillId="3" borderId="12" xfId="0" applyNumberFormat="1" applyFill="1" applyBorder="1" applyAlignment="1" applyProtection="1">
      <alignment horizontal="center"/>
      <protection hidden="1"/>
    </xf>
    <xf numFmtId="10" fontId="0" fillId="3" borderId="10" xfId="0" applyNumberFormat="1" applyFill="1" applyBorder="1" applyAlignment="1" applyProtection="1">
      <alignment horizontal="center"/>
      <protection hidden="1"/>
    </xf>
    <xf numFmtId="0" fontId="0" fillId="0" borderId="10" xfId="0" applyBorder="1" applyAlignment="1">
      <alignment horizontal="left" indent="1"/>
    </xf>
    <xf numFmtId="0" fontId="0" fillId="2" borderId="23" xfId="0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5" fontId="0" fillId="5" borderId="23" xfId="0" applyNumberFormat="1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1" fillId="0" borderId="12" xfId="0" applyFont="1" applyBorder="1" applyAlignment="1" applyProtection="1">
      <alignment horizontal="left" indent="2"/>
      <protection hidden="1"/>
    </xf>
    <xf numFmtId="0" fontId="1" fillId="0" borderId="11" xfId="0" applyFont="1" applyBorder="1" applyAlignment="1" applyProtection="1">
      <alignment horizontal="left" indent="2"/>
      <protection hidden="1"/>
    </xf>
    <xf numFmtId="0" fontId="1" fillId="0" borderId="30" xfId="0" applyFont="1" applyBorder="1" applyAlignment="1" applyProtection="1">
      <alignment horizontal="left" indent="2"/>
      <protection hidden="1"/>
    </xf>
    <xf numFmtId="0" fontId="1" fillId="0" borderId="24" xfId="0" applyFont="1" applyBorder="1" applyAlignment="1" applyProtection="1">
      <alignment horizontal="left" indent="2"/>
      <protection hidden="1"/>
    </xf>
    <xf numFmtId="0" fontId="1" fillId="0" borderId="25" xfId="0" applyFont="1" applyBorder="1" applyAlignment="1" applyProtection="1">
      <alignment horizontal="left" indent="2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D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80635</xdr:colOff>
      <xdr:row>0</xdr:row>
      <xdr:rowOff>15121</xdr:rowOff>
    </xdr:from>
    <xdr:to>
      <xdr:col>7</xdr:col>
      <xdr:colOff>645080</xdr:colOff>
      <xdr:row>4</xdr:row>
      <xdr:rowOff>131033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60C127-8C03-44C1-804C-62D12EFE00F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35" y="15121"/>
          <a:ext cx="6513790" cy="841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4"/>
  <sheetViews>
    <sheetView showGridLines="0" showRowColHeaders="0" tabSelected="1" zoomScale="84" workbookViewId="0">
      <selection activeCell="G11" sqref="G11"/>
    </sheetView>
  </sheetViews>
  <sheetFormatPr defaultRowHeight="14.5" x14ac:dyDescent="0.35"/>
  <cols>
    <col min="1" max="1" width="5.7265625" customWidth="1"/>
    <col min="2" max="2" width="13.08984375" customWidth="1"/>
    <col min="3" max="3" width="28.54296875" customWidth="1"/>
    <col min="4" max="4" width="6.08984375" customWidth="1"/>
    <col min="6" max="6" width="12.7265625" customWidth="1"/>
    <col min="7" max="7" width="15.90625" customWidth="1"/>
    <col min="8" max="8" width="10.1796875" bestFit="1" customWidth="1"/>
    <col min="9" max="9" width="2.08984375" customWidth="1"/>
    <col min="13" max="13" width="14.36328125" customWidth="1"/>
    <col min="14" max="14" width="6.54296875" customWidth="1"/>
    <col min="15" max="15" width="13.7265625" customWidth="1"/>
    <col min="16" max="16" width="42" customWidth="1"/>
  </cols>
  <sheetData>
    <row r="1" spans="1:9" x14ac:dyDescent="0.35">
      <c r="A1" s="21"/>
      <c r="B1" s="17"/>
      <c r="C1" s="9"/>
      <c r="D1" s="9"/>
      <c r="E1" s="9"/>
      <c r="F1" s="9"/>
      <c r="G1" s="9"/>
      <c r="H1" s="14"/>
      <c r="I1" s="22"/>
    </row>
    <row r="2" spans="1:9" x14ac:dyDescent="0.35">
      <c r="A2" s="3"/>
      <c r="B2" s="18"/>
      <c r="C2" s="8"/>
      <c r="D2" s="8"/>
      <c r="E2" s="8"/>
      <c r="F2" s="8"/>
      <c r="G2" s="8"/>
      <c r="H2" s="15"/>
      <c r="I2" s="4"/>
    </row>
    <row r="3" spans="1:9" x14ac:dyDescent="0.35">
      <c r="A3" s="3"/>
      <c r="B3" s="18"/>
      <c r="C3" s="8"/>
      <c r="D3" s="8"/>
      <c r="E3" s="8"/>
      <c r="F3" s="8"/>
      <c r="G3" s="8"/>
      <c r="H3" s="15"/>
      <c r="I3" s="4"/>
    </row>
    <row r="4" spans="1:9" x14ac:dyDescent="0.35">
      <c r="A4" s="3"/>
      <c r="B4" s="18"/>
      <c r="C4" s="8"/>
      <c r="D4" s="8"/>
      <c r="E4" s="8"/>
      <c r="F4" s="8"/>
      <c r="G4" s="8"/>
      <c r="H4" s="15"/>
      <c r="I4" s="4"/>
    </row>
    <row r="5" spans="1:9" x14ac:dyDescent="0.35">
      <c r="A5" s="3"/>
      <c r="B5" s="18"/>
      <c r="C5" s="8"/>
      <c r="D5" s="8"/>
      <c r="E5" s="8"/>
      <c r="F5" s="8"/>
      <c r="G5" s="8"/>
      <c r="H5" s="15"/>
      <c r="I5" s="4"/>
    </row>
    <row r="6" spans="1:9" ht="5.75" customHeight="1" x14ac:dyDescent="0.35">
      <c r="A6" s="3"/>
      <c r="B6" s="18"/>
      <c r="C6" s="8"/>
      <c r="D6" s="8"/>
      <c r="E6" s="8"/>
      <c r="F6" s="8"/>
      <c r="G6" s="8"/>
      <c r="H6" s="15"/>
      <c r="I6" s="4"/>
    </row>
    <row r="7" spans="1:9" ht="15" hidden="1" thickBot="1" x14ac:dyDescent="0.4">
      <c r="A7" s="3"/>
      <c r="B7" s="19"/>
      <c r="C7" s="10"/>
      <c r="D7" s="10"/>
      <c r="E7" s="10"/>
      <c r="F7" s="10"/>
      <c r="G7" s="10"/>
      <c r="H7" s="16"/>
      <c r="I7" s="4"/>
    </row>
    <row r="8" spans="1:9" ht="15.5" x14ac:dyDescent="0.35">
      <c r="A8" s="3"/>
      <c r="B8" s="11" t="s">
        <v>38</v>
      </c>
      <c r="C8" s="11"/>
      <c r="D8" s="11"/>
      <c r="E8" s="11"/>
      <c r="F8" s="11"/>
      <c r="G8" s="11"/>
      <c r="H8" s="11"/>
      <c r="I8" s="4"/>
    </row>
    <row r="9" spans="1:9" ht="15.5" x14ac:dyDescent="0.35">
      <c r="A9" s="3"/>
      <c r="B9" s="11" t="s">
        <v>46</v>
      </c>
      <c r="C9" s="11"/>
      <c r="D9" s="11"/>
      <c r="E9" s="11"/>
      <c r="F9" s="11"/>
      <c r="G9" s="11"/>
      <c r="H9" s="11"/>
      <c r="I9" s="4"/>
    </row>
    <row r="10" spans="1:9" ht="15" thickBot="1" x14ac:dyDescent="0.4">
      <c r="A10" s="3"/>
      <c r="B10" s="2"/>
      <c r="C10" s="1"/>
      <c r="F10" s="2"/>
      <c r="G10" s="2"/>
      <c r="I10" s="4"/>
    </row>
    <row r="11" spans="1:9" ht="15" thickBot="1" x14ac:dyDescent="0.4">
      <c r="A11" s="3"/>
      <c r="B11" s="119" t="s">
        <v>57</v>
      </c>
      <c r="C11" s="120"/>
      <c r="D11" s="120"/>
      <c r="E11" s="120"/>
      <c r="F11" s="121"/>
      <c r="G11" s="115">
        <v>1800</v>
      </c>
      <c r="H11" s="114" t="s">
        <v>9</v>
      </c>
      <c r="I11" s="4"/>
    </row>
    <row r="12" spans="1:9" ht="15" thickBot="1" x14ac:dyDescent="0.4">
      <c r="A12" s="3"/>
      <c r="B12" s="119" t="s">
        <v>58</v>
      </c>
      <c r="C12" s="120"/>
      <c r="D12" s="120"/>
      <c r="E12" s="120"/>
      <c r="F12" s="120"/>
      <c r="G12" s="115">
        <v>80</v>
      </c>
      <c r="H12" s="114" t="s">
        <v>41</v>
      </c>
      <c r="I12" s="4"/>
    </row>
    <row r="13" spans="1:9" ht="15" thickBot="1" x14ac:dyDescent="0.4">
      <c r="A13" s="3"/>
      <c r="B13" s="119" t="s">
        <v>59</v>
      </c>
      <c r="C13" s="120"/>
      <c r="D13" s="120"/>
      <c r="E13" s="120"/>
      <c r="F13" s="120"/>
      <c r="G13" s="116">
        <v>3000000</v>
      </c>
      <c r="H13" s="114" t="s">
        <v>32</v>
      </c>
      <c r="I13" s="4"/>
    </row>
    <row r="14" spans="1:9" ht="15" thickBot="1" x14ac:dyDescent="0.4">
      <c r="A14" s="3"/>
      <c r="B14" s="119" t="s">
        <v>60</v>
      </c>
      <c r="C14" s="120"/>
      <c r="D14" s="120"/>
      <c r="E14" s="120"/>
      <c r="F14" s="120"/>
      <c r="G14" s="117">
        <v>0.03</v>
      </c>
      <c r="H14" s="114" t="s">
        <v>33</v>
      </c>
      <c r="I14" s="4"/>
    </row>
    <row r="15" spans="1:9" ht="15" thickBot="1" x14ac:dyDescent="0.4">
      <c r="A15" s="3"/>
      <c r="B15" s="122" t="s">
        <v>61</v>
      </c>
      <c r="C15" s="123"/>
      <c r="D15" s="123"/>
      <c r="E15" s="123"/>
      <c r="F15" s="123"/>
      <c r="G15" s="118">
        <v>120</v>
      </c>
      <c r="H15" s="114" t="s">
        <v>34</v>
      </c>
      <c r="I15" s="4"/>
    </row>
    <row r="16" spans="1:9" ht="9" customHeight="1" x14ac:dyDescent="0.35">
      <c r="A16" s="27"/>
      <c r="B16" s="28"/>
      <c r="C16" s="28"/>
      <c r="D16" s="28"/>
      <c r="E16" s="28"/>
      <c r="F16" s="28"/>
      <c r="G16" s="29"/>
      <c r="H16" s="29"/>
      <c r="I16" s="30"/>
    </row>
    <row r="17" spans="1:9" ht="9" customHeight="1" thickBot="1" x14ac:dyDescent="0.4">
      <c r="A17" s="27"/>
      <c r="B17" s="31"/>
      <c r="C17" s="32"/>
      <c r="D17" s="31"/>
      <c r="E17" s="31"/>
      <c r="F17" s="31"/>
      <c r="G17" s="31"/>
      <c r="H17" s="29"/>
      <c r="I17" s="30"/>
    </row>
    <row r="18" spans="1:9" ht="15" thickBot="1" x14ac:dyDescent="0.4">
      <c r="A18" s="27"/>
      <c r="B18" s="33" t="s">
        <v>0</v>
      </c>
      <c r="C18" s="34"/>
      <c r="D18" s="34"/>
      <c r="E18" s="34"/>
      <c r="F18" s="34"/>
      <c r="G18" s="35"/>
      <c r="H18" s="29"/>
      <c r="I18" s="30"/>
    </row>
    <row r="19" spans="1:9" ht="5.5" customHeight="1" thickBot="1" x14ac:dyDescent="0.4">
      <c r="A19" s="27"/>
      <c r="B19" s="29"/>
      <c r="C19" s="29"/>
      <c r="D19" s="31"/>
      <c r="E19" s="31"/>
      <c r="F19" s="29"/>
      <c r="G19" s="29"/>
      <c r="H19" s="29"/>
      <c r="I19" s="30"/>
    </row>
    <row r="20" spans="1:9" ht="15" thickBot="1" x14ac:dyDescent="0.4">
      <c r="A20" s="27"/>
      <c r="B20" s="36" t="s">
        <v>4</v>
      </c>
      <c r="C20" s="37" t="s">
        <v>3</v>
      </c>
      <c r="D20" s="38" t="s">
        <v>13</v>
      </c>
      <c r="E20" s="38" t="s">
        <v>14</v>
      </c>
      <c r="F20" s="38" t="s">
        <v>15</v>
      </c>
      <c r="G20" s="39" t="s">
        <v>16</v>
      </c>
      <c r="H20" s="29"/>
      <c r="I20" s="30"/>
    </row>
    <row r="21" spans="1:9" x14ac:dyDescent="0.35">
      <c r="A21" s="27"/>
      <c r="B21" s="40">
        <v>1.4</v>
      </c>
      <c r="C21" s="41" t="s">
        <v>1</v>
      </c>
      <c r="D21" s="41" t="s">
        <v>2</v>
      </c>
      <c r="E21" s="41">
        <f>G11*210.5/1000</f>
        <v>378.9</v>
      </c>
      <c r="F21" s="42">
        <v>213</v>
      </c>
      <c r="G21" s="43">
        <f t="shared" ref="G21:G26" si="0">F21*E21</f>
        <v>80705.7</v>
      </c>
      <c r="H21" s="29"/>
      <c r="I21" s="30"/>
    </row>
    <row r="22" spans="1:9" x14ac:dyDescent="0.35">
      <c r="A22" s="27"/>
      <c r="B22" s="44">
        <v>1.6</v>
      </c>
      <c r="C22" s="45" t="s">
        <v>5</v>
      </c>
      <c r="D22" s="45" t="s">
        <v>2</v>
      </c>
      <c r="E22" s="45">
        <f>E21</f>
        <v>378.9</v>
      </c>
      <c r="F22" s="46">
        <v>28</v>
      </c>
      <c r="G22" s="47">
        <f t="shared" si="0"/>
        <v>10609.199999999999</v>
      </c>
      <c r="H22" s="29"/>
      <c r="I22" s="30"/>
    </row>
    <row r="23" spans="1:9" x14ac:dyDescent="0.35">
      <c r="A23" s="27"/>
      <c r="B23" s="44">
        <v>1.9</v>
      </c>
      <c r="C23" s="45" t="s">
        <v>6</v>
      </c>
      <c r="D23" s="45" t="s">
        <v>7</v>
      </c>
      <c r="E23" s="45">
        <f>E22*0.12</f>
        <v>45.467999999999996</v>
      </c>
      <c r="F23" s="46">
        <v>1450</v>
      </c>
      <c r="G23" s="47">
        <f t="shared" si="0"/>
        <v>65928.599999999991</v>
      </c>
      <c r="H23" s="29"/>
      <c r="I23" s="30"/>
    </row>
    <row r="24" spans="1:9" x14ac:dyDescent="0.35">
      <c r="A24" s="27"/>
      <c r="B24" s="44">
        <v>2.5</v>
      </c>
      <c r="C24" s="45" t="s">
        <v>8</v>
      </c>
      <c r="D24" s="45" t="s">
        <v>9</v>
      </c>
      <c r="E24" s="45">
        <f>G11</f>
        <v>1800</v>
      </c>
      <c r="F24" s="46">
        <v>90</v>
      </c>
      <c r="G24" s="47">
        <f t="shared" si="0"/>
        <v>162000</v>
      </c>
      <c r="H24" s="29"/>
      <c r="I24" s="30"/>
    </row>
    <row r="25" spans="1:9" x14ac:dyDescent="0.35">
      <c r="A25" s="27"/>
      <c r="B25" s="44">
        <v>2.6</v>
      </c>
      <c r="C25" s="45" t="s">
        <v>10</v>
      </c>
      <c r="D25" s="45" t="s">
        <v>7</v>
      </c>
      <c r="E25" s="45">
        <f>E23</f>
        <v>45.467999999999996</v>
      </c>
      <c r="F25" s="46">
        <v>750</v>
      </c>
      <c r="G25" s="47">
        <f t="shared" si="0"/>
        <v>34101</v>
      </c>
      <c r="H25" s="29"/>
      <c r="I25" s="30"/>
    </row>
    <row r="26" spans="1:9" ht="15" thickBot="1" x14ac:dyDescent="0.4">
      <c r="A26" s="27"/>
      <c r="B26" s="48">
        <v>2.7</v>
      </c>
      <c r="C26" s="49" t="s">
        <v>11</v>
      </c>
      <c r="D26" s="49" t="s">
        <v>9</v>
      </c>
      <c r="E26" s="49">
        <f>G11</f>
        <v>1800</v>
      </c>
      <c r="F26" s="50">
        <v>9</v>
      </c>
      <c r="G26" s="51">
        <f t="shared" si="0"/>
        <v>16200</v>
      </c>
      <c r="H26" s="29"/>
      <c r="I26" s="30"/>
    </row>
    <row r="27" spans="1:9" ht="4" customHeight="1" thickBot="1" x14ac:dyDescent="0.4">
      <c r="A27" s="27"/>
      <c r="B27" s="29"/>
      <c r="C27" s="29"/>
      <c r="D27" s="29"/>
      <c r="E27" s="29"/>
      <c r="F27" s="29"/>
      <c r="G27" s="29"/>
      <c r="H27" s="29"/>
      <c r="I27" s="30"/>
    </row>
    <row r="28" spans="1:9" ht="16" thickBot="1" x14ac:dyDescent="0.4">
      <c r="A28" s="27"/>
      <c r="B28" s="29"/>
      <c r="C28" s="29"/>
      <c r="D28" s="52" t="s">
        <v>12</v>
      </c>
      <c r="E28" s="53"/>
      <c r="F28" s="53"/>
      <c r="G28" s="54">
        <f>SUM(G21:G27)</f>
        <v>369544.5</v>
      </c>
      <c r="H28" s="29"/>
      <c r="I28" s="30"/>
    </row>
    <row r="29" spans="1:9" ht="15" thickBot="1" x14ac:dyDescent="0.4">
      <c r="A29" s="27"/>
      <c r="B29" s="29"/>
      <c r="C29" s="29"/>
      <c r="D29" s="29"/>
      <c r="E29" s="29"/>
      <c r="F29" s="29"/>
      <c r="G29" s="29"/>
      <c r="H29" s="29"/>
      <c r="I29" s="30"/>
    </row>
    <row r="30" spans="1:9" ht="15" thickBot="1" x14ac:dyDescent="0.4">
      <c r="A30" s="27"/>
      <c r="B30" s="55" t="s">
        <v>17</v>
      </c>
      <c r="C30" s="56"/>
      <c r="D30" s="56"/>
      <c r="E30" s="56"/>
      <c r="F30" s="56"/>
      <c r="G30" s="57"/>
      <c r="H30" s="29"/>
      <c r="I30" s="30"/>
    </row>
    <row r="31" spans="1:9" ht="5.5" customHeight="1" thickBot="1" x14ac:dyDescent="0.4">
      <c r="A31" s="27"/>
      <c r="B31" s="29"/>
      <c r="C31" s="32"/>
      <c r="D31" s="29"/>
      <c r="E31" s="29"/>
      <c r="F31" s="29"/>
      <c r="G31" s="29"/>
      <c r="H31" s="29"/>
      <c r="I31" s="30"/>
    </row>
    <row r="32" spans="1:9" ht="15" thickBot="1" x14ac:dyDescent="0.4">
      <c r="A32" s="27"/>
      <c r="B32" s="36" t="s">
        <v>4</v>
      </c>
      <c r="C32" s="38" t="s">
        <v>3</v>
      </c>
      <c r="D32" s="38" t="s">
        <v>13</v>
      </c>
      <c r="E32" s="38" t="s">
        <v>14</v>
      </c>
      <c r="F32" s="38" t="s">
        <v>15</v>
      </c>
      <c r="G32" s="39" t="s">
        <v>16</v>
      </c>
      <c r="H32" s="29"/>
      <c r="I32" s="30"/>
    </row>
    <row r="33" spans="1:16" x14ac:dyDescent="0.35">
      <c r="A33" s="27"/>
      <c r="B33" s="40">
        <v>1.4</v>
      </c>
      <c r="C33" s="41" t="s">
        <v>1</v>
      </c>
      <c r="D33" s="41" t="s">
        <v>2</v>
      </c>
      <c r="E33" s="41">
        <f>G11*0.105</f>
        <v>189</v>
      </c>
      <c r="F33" s="42">
        <v>213</v>
      </c>
      <c r="G33" s="43">
        <f t="shared" ref="G33:G40" si="1">F33*E33</f>
        <v>40257</v>
      </c>
      <c r="H33" s="29"/>
      <c r="I33" s="30"/>
    </row>
    <row r="34" spans="1:16" x14ac:dyDescent="0.35">
      <c r="A34" s="27"/>
      <c r="B34" s="44">
        <v>1.6</v>
      </c>
      <c r="C34" s="45" t="s">
        <v>5</v>
      </c>
      <c r="D34" s="45" t="s">
        <v>2</v>
      </c>
      <c r="E34" s="45">
        <f>E33</f>
        <v>189</v>
      </c>
      <c r="F34" s="46">
        <v>28</v>
      </c>
      <c r="G34" s="47">
        <f t="shared" si="1"/>
        <v>5292</v>
      </c>
      <c r="H34" s="29"/>
      <c r="I34" s="30"/>
    </row>
    <row r="35" spans="1:16" x14ac:dyDescent="0.35">
      <c r="A35" s="27"/>
      <c r="B35" s="44">
        <v>1.8</v>
      </c>
      <c r="C35" s="45" t="s">
        <v>18</v>
      </c>
      <c r="D35" s="45" t="s">
        <v>19</v>
      </c>
      <c r="E35" s="45">
        <f>G11/11.85</f>
        <v>151.8987341772152</v>
      </c>
      <c r="F35" s="46">
        <v>88</v>
      </c>
      <c r="G35" s="47">
        <f t="shared" si="1"/>
        <v>13367.088607594938</v>
      </c>
      <c r="H35" s="29"/>
      <c r="I35" s="30"/>
    </row>
    <row r="36" spans="1:16" x14ac:dyDescent="0.35">
      <c r="A36" s="27"/>
      <c r="B36" s="44">
        <v>2</v>
      </c>
      <c r="C36" s="45" t="s">
        <v>21</v>
      </c>
      <c r="D36" s="45" t="s">
        <v>7</v>
      </c>
      <c r="E36" s="45">
        <f>G11*0.0018</f>
        <v>3.2399999999999998</v>
      </c>
      <c r="F36" s="46">
        <v>1450</v>
      </c>
      <c r="G36" s="47">
        <f t="shared" si="1"/>
        <v>4698</v>
      </c>
      <c r="H36" s="29"/>
      <c r="I36" s="30"/>
    </row>
    <row r="37" spans="1:16" x14ac:dyDescent="0.35">
      <c r="A37" s="27"/>
      <c r="B37" s="44">
        <v>3.1</v>
      </c>
      <c r="C37" s="45" t="s">
        <v>20</v>
      </c>
      <c r="D37" s="45" t="s">
        <v>9</v>
      </c>
      <c r="E37" s="45">
        <f>G11</f>
        <v>1800</v>
      </c>
      <c r="F37" s="46">
        <v>115</v>
      </c>
      <c r="G37" s="47">
        <f t="shared" si="1"/>
        <v>207000</v>
      </c>
      <c r="H37" s="29"/>
      <c r="I37" s="30"/>
    </row>
    <row r="38" spans="1:16" x14ac:dyDescent="0.35">
      <c r="A38" s="27"/>
      <c r="B38" s="44">
        <v>2.1</v>
      </c>
      <c r="C38" s="45" t="s">
        <v>24</v>
      </c>
      <c r="D38" s="45" t="s">
        <v>9</v>
      </c>
      <c r="E38" s="45">
        <f>G11</f>
        <v>1800</v>
      </c>
      <c r="F38" s="46">
        <v>2.4</v>
      </c>
      <c r="G38" s="47">
        <f t="shared" si="1"/>
        <v>4320</v>
      </c>
      <c r="H38" s="29"/>
      <c r="I38" s="30"/>
    </row>
    <row r="39" spans="1:16" x14ac:dyDescent="0.35">
      <c r="A39" s="27"/>
      <c r="B39" s="44">
        <v>2.2000000000000002</v>
      </c>
      <c r="C39" s="45" t="s">
        <v>22</v>
      </c>
      <c r="D39" s="45" t="s">
        <v>7</v>
      </c>
      <c r="E39" s="45">
        <f>E36</f>
        <v>3.2399999999999998</v>
      </c>
      <c r="F39" s="46">
        <v>750</v>
      </c>
      <c r="G39" s="47">
        <f t="shared" si="1"/>
        <v>2430</v>
      </c>
      <c r="H39" s="29"/>
      <c r="I39" s="30"/>
    </row>
    <row r="40" spans="1:16" ht="15" thickBot="1" x14ac:dyDescent="0.4">
      <c r="A40" s="27"/>
      <c r="B40" s="48">
        <v>2.7</v>
      </c>
      <c r="C40" s="49" t="s">
        <v>11</v>
      </c>
      <c r="D40" s="49" t="s">
        <v>9</v>
      </c>
      <c r="E40" s="49">
        <f>G11</f>
        <v>1800</v>
      </c>
      <c r="F40" s="50">
        <v>9</v>
      </c>
      <c r="G40" s="51">
        <f t="shared" si="1"/>
        <v>16200</v>
      </c>
      <c r="H40" s="29"/>
      <c r="I40" s="30"/>
    </row>
    <row r="41" spans="1:16" ht="4" customHeight="1" thickBot="1" x14ac:dyDescent="0.4">
      <c r="A41" s="27"/>
      <c r="B41" s="29"/>
      <c r="C41" s="29"/>
      <c r="D41" s="29"/>
      <c r="E41" s="29"/>
      <c r="F41" s="29"/>
      <c r="G41" s="29"/>
      <c r="H41" s="29"/>
      <c r="I41" s="30"/>
      <c r="K41" s="12"/>
      <c r="L41" s="12"/>
      <c r="M41" s="12"/>
      <c r="N41" s="12"/>
      <c r="O41" s="12"/>
      <c r="P41" s="12"/>
    </row>
    <row r="42" spans="1:16" ht="16" thickBot="1" x14ac:dyDescent="0.4">
      <c r="A42" s="27"/>
      <c r="B42" s="29"/>
      <c r="C42" s="29"/>
      <c r="D42" s="52" t="s">
        <v>23</v>
      </c>
      <c r="E42" s="53"/>
      <c r="F42" s="53"/>
      <c r="G42" s="54">
        <f>SUM(G33:G41)</f>
        <v>293564.08860759495</v>
      </c>
      <c r="H42" s="29"/>
      <c r="I42" s="30"/>
      <c r="K42" s="6"/>
      <c r="L42" s="6"/>
      <c r="M42" s="6"/>
      <c r="N42" s="6"/>
      <c r="O42" s="6"/>
      <c r="P42" s="6"/>
    </row>
    <row r="43" spans="1:16" ht="9" customHeight="1" x14ac:dyDescent="0.35">
      <c r="A43" s="27"/>
      <c r="B43" s="29"/>
      <c r="C43" s="29"/>
      <c r="D43" s="28"/>
      <c r="E43" s="28"/>
      <c r="F43" s="28"/>
      <c r="G43" s="58"/>
      <c r="H43" s="29"/>
      <c r="I43" s="30"/>
      <c r="K43" s="6"/>
      <c r="L43" s="6"/>
      <c r="M43" s="6"/>
      <c r="N43" s="6"/>
      <c r="O43" s="6"/>
      <c r="P43" s="6"/>
    </row>
    <row r="44" spans="1:16" ht="9" customHeight="1" thickBot="1" x14ac:dyDescent="0.4">
      <c r="A44" s="27"/>
      <c r="B44" s="29"/>
      <c r="C44" s="29"/>
      <c r="D44" s="28"/>
      <c r="E44" s="28"/>
      <c r="F44" s="28"/>
      <c r="G44" s="58"/>
      <c r="H44" s="29"/>
      <c r="I44" s="30"/>
    </row>
    <row r="45" spans="1:16" ht="15" thickBot="1" x14ac:dyDescent="0.4">
      <c r="A45" s="27"/>
      <c r="C45" s="55" t="s">
        <v>42</v>
      </c>
      <c r="D45" s="56"/>
      <c r="E45" s="56"/>
      <c r="F45" s="56"/>
      <c r="G45" s="57"/>
      <c r="H45" s="29"/>
      <c r="I45" s="30"/>
    </row>
    <row r="46" spans="1:16" x14ac:dyDescent="0.35">
      <c r="A46" s="27"/>
      <c r="C46" s="59" t="s">
        <v>27</v>
      </c>
      <c r="D46" s="60"/>
      <c r="E46" s="60"/>
      <c r="F46" s="61" t="s">
        <v>34</v>
      </c>
      <c r="G46" s="62">
        <f>F52/G12-F52/F53</f>
        <v>15.3</v>
      </c>
      <c r="H46" s="29"/>
      <c r="I46" s="30"/>
    </row>
    <row r="47" spans="1:16" x14ac:dyDescent="0.35">
      <c r="A47" s="27"/>
      <c r="C47" s="63" t="s">
        <v>28</v>
      </c>
      <c r="D47" s="64"/>
      <c r="E47" s="64"/>
      <c r="F47" s="65" t="s">
        <v>32</v>
      </c>
      <c r="G47" s="66">
        <f>G13*G14</f>
        <v>90000</v>
      </c>
      <c r="H47" s="29"/>
      <c r="I47" s="30"/>
    </row>
    <row r="48" spans="1:16" ht="15" thickBot="1" x14ac:dyDescent="0.4">
      <c r="A48" s="27"/>
      <c r="C48" s="67" t="s">
        <v>29</v>
      </c>
      <c r="D48" s="68"/>
      <c r="E48" s="68"/>
      <c r="F48" s="69" t="s">
        <v>32</v>
      </c>
      <c r="G48" s="70">
        <f>G47/G15</f>
        <v>750</v>
      </c>
      <c r="H48" s="29"/>
      <c r="I48" s="30"/>
    </row>
    <row r="49" spans="1:9" ht="15" thickBot="1" x14ac:dyDescent="0.4">
      <c r="A49" s="27"/>
      <c r="C49" s="71" t="s">
        <v>31</v>
      </c>
      <c r="D49" s="72"/>
      <c r="E49" s="72"/>
      <c r="F49" s="73" t="s">
        <v>32</v>
      </c>
      <c r="G49" s="74">
        <f>G48*G46</f>
        <v>11475</v>
      </c>
      <c r="H49" s="29"/>
      <c r="I49" s="30"/>
    </row>
    <row r="50" spans="1:9" ht="15" thickBot="1" x14ac:dyDescent="0.4">
      <c r="A50" s="27"/>
      <c r="C50" s="75"/>
      <c r="D50" s="75"/>
      <c r="E50" s="75"/>
      <c r="F50" s="31"/>
      <c r="G50" s="76"/>
      <c r="H50" s="29"/>
      <c r="I50" s="30"/>
    </row>
    <row r="51" spans="1:9" ht="15" thickBot="1" x14ac:dyDescent="0.4">
      <c r="A51" s="27"/>
      <c r="C51" s="55" t="s">
        <v>43</v>
      </c>
      <c r="D51" s="56"/>
      <c r="E51" s="56"/>
      <c r="F51" s="56"/>
      <c r="G51" s="57"/>
      <c r="H51" s="29"/>
      <c r="I51" s="30"/>
    </row>
    <row r="52" spans="1:9" x14ac:dyDescent="0.35">
      <c r="A52" s="27"/>
      <c r="C52" s="77" t="s">
        <v>44</v>
      </c>
      <c r="D52" s="78"/>
      <c r="E52" s="78"/>
      <c r="F52" s="41">
        <f>G11</f>
        <v>1800</v>
      </c>
      <c r="G52" s="79" t="s">
        <v>9</v>
      </c>
      <c r="H52" s="29"/>
      <c r="I52" s="30"/>
    </row>
    <row r="53" spans="1:9" ht="15" thickBot="1" x14ac:dyDescent="0.4">
      <c r="A53" s="27"/>
      <c r="C53" s="80" t="s">
        <v>30</v>
      </c>
      <c r="D53" s="81"/>
      <c r="E53" s="81"/>
      <c r="F53" s="49">
        <v>250</v>
      </c>
      <c r="G53" s="82" t="s">
        <v>45</v>
      </c>
      <c r="H53" s="29"/>
      <c r="I53" s="30"/>
    </row>
    <row r="54" spans="1:9" ht="9.5" customHeight="1" x14ac:dyDescent="0.35">
      <c r="A54" s="27"/>
      <c r="B54" s="75"/>
      <c r="C54" s="75"/>
      <c r="D54" s="75"/>
      <c r="E54" s="31"/>
      <c r="F54" s="76"/>
      <c r="G54" s="58"/>
      <c r="H54" s="29"/>
      <c r="I54" s="30"/>
    </row>
    <row r="55" spans="1:9" ht="9.5" customHeight="1" thickBot="1" x14ac:dyDescent="0.4">
      <c r="A55" s="27"/>
      <c r="B55" s="29"/>
      <c r="C55" s="29"/>
      <c r="D55" s="28"/>
      <c r="E55" s="28"/>
      <c r="F55" s="28"/>
      <c r="G55" s="58"/>
      <c r="H55" s="29"/>
      <c r="I55" s="30"/>
    </row>
    <row r="56" spans="1:9" x14ac:dyDescent="0.35">
      <c r="A56" s="27"/>
      <c r="B56" s="83" t="s">
        <v>36</v>
      </c>
      <c r="C56" s="84"/>
      <c r="D56" s="84"/>
      <c r="E56" s="85"/>
      <c r="F56" s="86">
        <f>G28-G42</f>
        <v>75980.411392405047</v>
      </c>
      <c r="G56" s="87"/>
      <c r="H56" s="29"/>
      <c r="I56" s="30"/>
    </row>
    <row r="57" spans="1:9" ht="15" thickBot="1" x14ac:dyDescent="0.4">
      <c r="A57" s="27"/>
      <c r="B57" s="88"/>
      <c r="C57" s="89"/>
      <c r="D57" s="89"/>
      <c r="E57" s="90"/>
      <c r="F57" s="91"/>
      <c r="G57" s="92"/>
      <c r="H57" s="29"/>
      <c r="I57" s="30"/>
    </row>
    <row r="58" spans="1:9" ht="22.5" customHeight="1" thickBot="1" x14ac:dyDescent="0.6">
      <c r="A58" s="27"/>
      <c r="B58" s="93" t="s">
        <v>35</v>
      </c>
      <c r="C58" s="94"/>
      <c r="D58" s="94"/>
      <c r="E58" s="95"/>
      <c r="F58" s="96">
        <f>G49</f>
        <v>11475</v>
      </c>
      <c r="G58" s="97"/>
      <c r="H58" s="29"/>
      <c r="I58" s="30"/>
    </row>
    <row r="59" spans="1:9" ht="33" customHeight="1" thickBot="1" x14ac:dyDescent="0.7">
      <c r="A59" s="27"/>
      <c r="B59" s="98" t="s">
        <v>25</v>
      </c>
      <c r="C59" s="99"/>
      <c r="D59" s="99"/>
      <c r="E59" s="100"/>
      <c r="F59" s="101">
        <f>F56+F58</f>
        <v>87455.411392405047</v>
      </c>
      <c r="G59" s="102"/>
      <c r="H59" s="29"/>
      <c r="I59" s="30"/>
    </row>
    <row r="60" spans="1:9" ht="16" thickBot="1" x14ac:dyDescent="0.4">
      <c r="A60" s="27"/>
      <c r="B60" s="103" t="s">
        <v>26</v>
      </c>
      <c r="C60" s="104"/>
      <c r="D60" s="104"/>
      <c r="E60" s="105"/>
      <c r="F60" s="106">
        <f>F59/G11</f>
        <v>48.586339662447251</v>
      </c>
      <c r="G60" s="107"/>
      <c r="H60" s="29"/>
      <c r="I60" s="30"/>
    </row>
    <row r="61" spans="1:9" ht="15" thickBot="1" x14ac:dyDescent="0.4">
      <c r="A61" s="108"/>
      <c r="B61" s="109" t="s">
        <v>53</v>
      </c>
      <c r="C61" s="110"/>
      <c r="D61" s="110"/>
      <c r="E61" s="111"/>
      <c r="F61" s="112">
        <f>F59/G28</f>
        <v>0.23665732108691928</v>
      </c>
      <c r="G61" s="113"/>
      <c r="H61" s="27"/>
      <c r="I61" s="30"/>
    </row>
    <row r="62" spans="1:9" ht="5.5" customHeight="1" thickBot="1" x14ac:dyDescent="0.4">
      <c r="A62" s="20"/>
      <c r="B62" s="25"/>
      <c r="C62" s="25"/>
      <c r="D62" s="25"/>
      <c r="E62" s="25"/>
      <c r="F62" s="26"/>
      <c r="G62" s="26"/>
      <c r="H62" s="24"/>
      <c r="I62" s="23"/>
    </row>
    <row r="63" spans="1:9" x14ac:dyDescent="0.35">
      <c r="B63" s="7" t="s">
        <v>39</v>
      </c>
      <c r="C63" s="7"/>
      <c r="D63" s="7"/>
      <c r="E63" s="7"/>
      <c r="F63" s="7"/>
      <c r="G63" s="7"/>
      <c r="H63" s="7"/>
    </row>
    <row r="64" spans="1:9" x14ac:dyDescent="0.35">
      <c r="B64" s="7" t="s">
        <v>37</v>
      </c>
      <c r="C64" s="7"/>
      <c r="D64" s="7"/>
      <c r="E64" s="7"/>
      <c r="F64" s="7"/>
      <c r="G64" s="7"/>
      <c r="H64" s="7"/>
    </row>
    <row r="65" spans="2:8" ht="18.5" x14ac:dyDescent="0.45">
      <c r="B65" s="13" t="s">
        <v>47</v>
      </c>
      <c r="C65" s="7"/>
      <c r="D65" s="7"/>
      <c r="E65" s="7"/>
      <c r="F65" s="7"/>
      <c r="G65" s="7"/>
      <c r="H65" s="7"/>
    </row>
    <row r="66" spans="2:8" x14ac:dyDescent="0.35">
      <c r="C66" s="7" t="s">
        <v>48</v>
      </c>
      <c r="D66" s="7"/>
      <c r="E66" s="7"/>
      <c r="F66" s="7"/>
      <c r="G66" s="7"/>
      <c r="H66" s="7"/>
    </row>
    <row r="67" spans="2:8" x14ac:dyDescent="0.35">
      <c r="C67" s="7" t="s">
        <v>49</v>
      </c>
      <c r="D67" s="7"/>
      <c r="E67" s="7"/>
      <c r="F67" s="7"/>
      <c r="G67" s="7"/>
      <c r="H67" s="7"/>
    </row>
    <row r="68" spans="2:8" x14ac:dyDescent="0.35">
      <c r="C68" s="7" t="s">
        <v>40</v>
      </c>
      <c r="D68" s="7"/>
      <c r="E68" s="7"/>
      <c r="F68" s="7"/>
      <c r="G68" s="7"/>
      <c r="H68" s="7"/>
    </row>
    <row r="69" spans="2:8" x14ac:dyDescent="0.35">
      <c r="C69" s="7" t="s">
        <v>50</v>
      </c>
      <c r="D69" s="7"/>
      <c r="E69" s="7"/>
      <c r="F69" s="7"/>
      <c r="G69" s="7"/>
      <c r="H69" s="7"/>
    </row>
    <row r="70" spans="2:8" x14ac:dyDescent="0.35">
      <c r="C70" s="7" t="s">
        <v>52</v>
      </c>
      <c r="D70" s="7"/>
      <c r="E70" s="7"/>
      <c r="F70" s="7"/>
      <c r="G70" s="7"/>
      <c r="H70" s="7"/>
    </row>
    <row r="71" spans="2:8" x14ac:dyDescent="0.35">
      <c r="C71" s="7" t="s">
        <v>55</v>
      </c>
      <c r="D71" s="7"/>
      <c r="E71" s="7"/>
      <c r="F71" s="7"/>
      <c r="G71" s="7"/>
      <c r="H71" s="7"/>
    </row>
    <row r="72" spans="2:8" x14ac:dyDescent="0.35">
      <c r="C72" s="7" t="s">
        <v>54</v>
      </c>
      <c r="D72" s="7"/>
      <c r="E72" s="7"/>
      <c r="F72" s="7"/>
      <c r="G72" s="7"/>
      <c r="H72" s="7"/>
    </row>
    <row r="73" spans="2:8" x14ac:dyDescent="0.35">
      <c r="B73" s="5"/>
      <c r="C73" s="7" t="s">
        <v>56</v>
      </c>
      <c r="D73" s="7"/>
      <c r="E73" s="7"/>
      <c r="F73" s="7"/>
      <c r="G73" s="7"/>
      <c r="H73" s="7"/>
    </row>
    <row r="74" spans="2:8" x14ac:dyDescent="0.35">
      <c r="C74" s="7" t="s">
        <v>51</v>
      </c>
      <c r="D74" s="7"/>
      <c r="E74" s="7"/>
      <c r="F74" s="7"/>
      <c r="G74" s="7"/>
      <c r="H74" s="7"/>
    </row>
  </sheetData>
  <sheetProtection algorithmName="SHA-512" hashValue="fTlOYZB+OgsAJlq/Sr21iGyeRJLcXoGzYkOrrOn+jot0dKvDa3vHa8FRQcu4LxH+zfXM4UKtNUHfblDD8hAT3w==" saltValue="FDk0KhysfSM6hENzrPd3og==" spinCount="100000" sheet="1" objects="1" scenarios="1" selectLockedCells="1"/>
  <protectedRanges>
    <protectedRange sqref="G11 G16" name="Range1"/>
  </protectedRanges>
  <mergeCells count="43">
    <mergeCell ref="K41:P41"/>
    <mergeCell ref="F58:G58"/>
    <mergeCell ref="C46:E46"/>
    <mergeCell ref="B65:H65"/>
    <mergeCell ref="B11:F11"/>
    <mergeCell ref="D28:F28"/>
    <mergeCell ref="D42:F42"/>
    <mergeCell ref="B61:E61"/>
    <mergeCell ref="F61:G61"/>
    <mergeCell ref="B56:E57"/>
    <mergeCell ref="F56:G57"/>
    <mergeCell ref="F60:G60"/>
    <mergeCell ref="B60:E60"/>
    <mergeCell ref="B63:H63"/>
    <mergeCell ref="B58:E58"/>
    <mergeCell ref="B59:E59"/>
    <mergeCell ref="B1:H7"/>
    <mergeCell ref="B12:F12"/>
    <mergeCell ref="B13:F13"/>
    <mergeCell ref="B14:F14"/>
    <mergeCell ref="B15:F15"/>
    <mergeCell ref="B8:H8"/>
    <mergeCell ref="B9:H9"/>
    <mergeCell ref="C47:E47"/>
    <mergeCell ref="C48:E48"/>
    <mergeCell ref="C49:E49"/>
    <mergeCell ref="B18:G18"/>
    <mergeCell ref="B30:G30"/>
    <mergeCell ref="C45:G45"/>
    <mergeCell ref="C51:G51"/>
    <mergeCell ref="C72:H72"/>
    <mergeCell ref="C73:H73"/>
    <mergeCell ref="C74:H74"/>
    <mergeCell ref="C71:H71"/>
    <mergeCell ref="C52:E52"/>
    <mergeCell ref="B64:H64"/>
    <mergeCell ref="C53:E53"/>
    <mergeCell ref="F59:G59"/>
    <mergeCell ref="C66:H66"/>
    <mergeCell ref="C67:H67"/>
    <mergeCell ref="C68:H68"/>
    <mergeCell ref="C69:H69"/>
    <mergeCell ref="C70:H70"/>
  </mergeCells>
  <pageMargins left="0.7" right="0.7" top="0.75" bottom="0.75" header="0.3" footer="0.3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info_000</cp:lastModifiedBy>
  <cp:lastPrinted>2019-02-24T13:51:21Z</cp:lastPrinted>
  <dcterms:created xsi:type="dcterms:W3CDTF">2018-10-06T07:36:03Z</dcterms:created>
  <dcterms:modified xsi:type="dcterms:W3CDTF">2019-02-24T13:58:04Z</dcterms:modified>
</cp:coreProperties>
</file>